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9600" yWindow="-12" windowWidth="9636" windowHeight="8760"/>
  </bookViews>
  <sheets>
    <sheet name="Hoja1" sheetId="1" r:id="rId1"/>
    <sheet name="Hoja3" sheetId="3" r:id="rId2"/>
  </sheets>
  <definedNames>
    <definedName name="_xlnm.Print_Titles" localSheetId="0">Hoja1!$1:$4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7" i="1" l="1"/>
  <c r="I66" i="1" l="1"/>
  <c r="I65" i="1"/>
  <c r="I64" i="1"/>
  <c r="I63" i="1"/>
  <c r="I59" i="1"/>
  <c r="I58" i="1"/>
  <c r="I57" i="1"/>
  <c r="I56" i="1"/>
  <c r="I51" i="1"/>
  <c r="I48" i="1"/>
  <c r="I44" i="1"/>
  <c r="I39" i="1"/>
  <c r="I33" i="1"/>
  <c r="I23" i="1"/>
  <c r="I22" i="1"/>
  <c r="I19" i="1"/>
  <c r="I18" i="1"/>
  <c r="I17" i="1"/>
  <c r="I13" i="1"/>
  <c r="G49" i="1"/>
  <c r="G50" i="1"/>
  <c r="G66" i="1"/>
  <c r="G65" i="1"/>
  <c r="G64" i="1"/>
  <c r="G62" i="1"/>
  <c r="G61" i="1"/>
  <c r="G60" i="1"/>
  <c r="G59" i="1"/>
  <c r="G58" i="1"/>
  <c r="G57" i="1"/>
  <c r="G55" i="1"/>
  <c r="G54" i="1"/>
  <c r="G53" i="1"/>
  <c r="G52" i="1"/>
  <c r="G47" i="1"/>
  <c r="G46" i="1"/>
  <c r="G45" i="1"/>
  <c r="G43" i="1"/>
  <c r="G42" i="1"/>
  <c r="G41" i="1"/>
  <c r="G40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6" i="1"/>
  <c r="G15" i="1"/>
  <c r="F17" i="1"/>
  <c r="G12" i="1"/>
  <c r="G11" i="1"/>
  <c r="G10" i="1"/>
  <c r="G9" i="1"/>
  <c r="G8" i="1"/>
  <c r="G7" i="1"/>
  <c r="G6" i="1"/>
  <c r="F22" i="1"/>
  <c r="F48" i="1"/>
  <c r="F33" i="1"/>
  <c r="F39" i="1"/>
  <c r="F44" i="1"/>
  <c r="F51" i="1"/>
  <c r="F56" i="1"/>
  <c r="F63" i="1"/>
  <c r="J66" i="1"/>
  <c r="J65" i="1"/>
  <c r="J64" i="1"/>
  <c r="J59" i="1"/>
  <c r="J58" i="1"/>
  <c r="J57" i="1"/>
  <c r="J23" i="1"/>
  <c r="J19" i="1"/>
  <c r="J18" i="1"/>
  <c r="D13" i="1"/>
  <c r="D17" i="1"/>
  <c r="D22" i="1"/>
  <c r="D33" i="1"/>
  <c r="D39" i="1"/>
  <c r="D44" i="1"/>
  <c r="D48" i="1"/>
  <c r="D51" i="1"/>
  <c r="D56" i="1"/>
  <c r="D63" i="1"/>
  <c r="C68" i="1"/>
  <c r="C48" i="1"/>
  <c r="G14" i="1" l="1"/>
  <c r="G5" i="1"/>
  <c r="F13" i="1"/>
  <c r="F67" i="1" s="1"/>
  <c r="J63" i="1"/>
  <c r="J44" i="1"/>
  <c r="J17" i="1"/>
  <c r="J51" i="1"/>
  <c r="J22" i="1"/>
  <c r="J39" i="1"/>
  <c r="J13" i="1"/>
  <c r="E39" i="1"/>
  <c r="G39" i="1" s="1"/>
  <c r="J56" i="1"/>
  <c r="E48" i="1"/>
  <c r="G48" i="1" s="1"/>
  <c r="I67" i="1"/>
  <c r="E56" i="1"/>
  <c r="G56" i="1" s="1"/>
  <c r="E51" i="1"/>
  <c r="G51" i="1" s="1"/>
  <c r="J33" i="1"/>
  <c r="J48" i="1"/>
  <c r="E63" i="1"/>
  <c r="G63" i="1" s="1"/>
  <c r="E44" i="1"/>
  <c r="G44" i="1" s="1"/>
  <c r="E13" i="1"/>
  <c r="E33" i="1"/>
  <c r="G33" i="1" s="1"/>
  <c r="D67" i="1"/>
  <c r="D68" i="1" s="1"/>
  <c r="E22" i="1"/>
  <c r="G22" i="1" s="1"/>
  <c r="E17" i="1"/>
  <c r="G17" i="1" s="1"/>
  <c r="G13" i="1" l="1"/>
  <c r="I68" i="1"/>
  <c r="E67" i="1"/>
  <c r="E68" i="1" s="1"/>
  <c r="F68" i="1" l="1"/>
  <c r="G67" i="1"/>
</calcChain>
</file>

<file path=xl/sharedStrings.xml><?xml version="1.0" encoding="utf-8"?>
<sst xmlns="http://schemas.openxmlformats.org/spreadsheetml/2006/main" count="85" uniqueCount="85">
  <si>
    <t>NOMBRE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</si>
  <si>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</si>
  <si>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</si>
  <si>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</si>
  <si>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</si>
  <si>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</si>
  <si>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</si>
  <si>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</si>
  <si>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</si>
  <si>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</si>
  <si>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Huesca</t>
  </si>
  <si>
    <t>Teruel</t>
  </si>
  <si>
    <t>Zaragoza</t>
  </si>
  <si>
    <t>Aragón</t>
  </si>
  <si>
    <t>Asturias</t>
  </si>
  <si>
    <t>Las Palmas</t>
  </si>
  <si>
    <t>SantaCruzdeTenerife</t>
  </si>
  <si>
    <t>Canarias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</si>
  <si>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</si>
  <si>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</si>
  <si>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</si>
  <si>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</si>
  <si>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</si>
  <si>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</si>
  <si>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</si>
  <si>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</si>
  <si>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</si>
  <si>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</si>
  <si>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</si>
  <si>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Albacete</t>
  </si>
  <si>
    <t>CiudadReal</t>
  </si>
  <si>
    <t>Cuenca</t>
  </si>
  <si>
    <t>Guadalajara</t>
  </si>
  <si>
    <t>Toledo</t>
  </si>
  <si>
    <t>Castilla-La Mancha</t>
  </si>
  <si>
    <t>Barcelona</t>
  </si>
  <si>
    <t>Girona</t>
  </si>
  <si>
    <t>Lleida</t>
  </si>
  <si>
    <t>Tarragona</t>
  </si>
  <si>
    <t>Cataluña</t>
  </si>
  <si>
    <t>Alicante</t>
  </si>
  <si>
    <t>Castellón</t>
  </si>
  <si>
    <t>Valencia</t>
  </si>
  <si>
    <t>Cdad. Valenciana</t>
  </si>
  <si>
    <t>Badajoz</t>
  </si>
  <si>
    <t>Cáceres</t>
  </si>
  <si>
    <t>Extremadura</t>
  </si>
  <si>
    <t>Coruña,A</t>
  </si>
  <si>
    <t>Lugo</t>
  </si>
  <si>
    <t>Ourense</t>
  </si>
  <si>
    <t>Pontevedra</t>
  </si>
  <si>
    <t>Galicia</t>
  </si>
  <si>
    <t>Madrid</t>
  </si>
  <si>
    <t>Murcia</t>
  </si>
  <si>
    <t>Navarra</t>
  </si>
  <si>
    <t>Araba/Álava</t>
  </si>
  <si>
    <t>Bizkaia</t>
  </si>
  <si>
    <t>Gipuzkoa</t>
  </si>
  <si>
    <t>País Vasco</t>
  </si>
  <si>
    <t>La Rioja</t>
  </si>
  <si>
    <t>Ceuta</t>
  </si>
  <si>
    <t>Melilla</t>
  </si>
  <si>
    <t>Total Nacional</t>
  </si>
  <si>
    <t>COMUNIDADES CON MOROSIDAD</t>
  </si>
  <si>
    <t>COMUNIDADES EN LAS QUE LOS BANCOS TIENEN UNA PROPIEDAD</t>
  </si>
  <si>
    <t>IMPORTE MEDIO DE MOROSIDAD EN CADA  COMUNIDAD</t>
  </si>
  <si>
    <t>PORCENTAJE DE COMUNIDADES EN LAS CUALES LAS ENTIDADES FINANCIERAS TIENEN PAGOS PENDIENTES</t>
  </si>
  <si>
    <t>DISMINUCIÓN DE LA MOROSIDAD</t>
  </si>
  <si>
    <t>DISMINUCIÓN DE LA MOROSIDAD BANCARIA</t>
  </si>
  <si>
    <t>Illes Baleares</t>
  </si>
  <si>
    <t>MOROSIDAD 2013</t>
  </si>
  <si>
    <t>MOROSIDAD 2014</t>
  </si>
  <si>
    <t>MOROSIDAD 2015</t>
  </si>
  <si>
    <t>VARIACION MOROSIDAD DE 2012/2013</t>
  </si>
  <si>
    <t>MOROSIDAD 2016</t>
  </si>
  <si>
    <t>MOROSIDAD ENTIDADES FINANCIERAS 2016</t>
  </si>
  <si>
    <t>Diferencia porcentual</t>
  </si>
  <si>
    <t>VARIACION MOROSIDAD DE 2014/2015</t>
  </si>
  <si>
    <t>VARIACION MOROSIDAD DE 2015/2016</t>
  </si>
  <si>
    <t>MOROSIDAD 2017</t>
  </si>
  <si>
    <t>%                              2016-2017</t>
  </si>
  <si>
    <t>DATOS MOROSIDAD COMUNIDADES DE PROPIETARIOS 2017</t>
  </si>
  <si>
    <t>MOROSIDAD ENTIDADES FINANCIERAS 2017</t>
  </si>
  <si>
    <t>%                    BANCARIA                                                       2016-2017</t>
  </si>
  <si>
    <t>ESTIMACIÓN 1.500.000 DE COMUNIDADES DE PROPIETARIOS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</si>
</sst>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4" fontId="0" fillId="0" borderId="24" xfId="0" applyNumberFormat="1" applyFill="1" applyBorder="1" applyAlignment="1">
      <alignment vertical="center"/>
    </xf>
    <xf numFmtId="4" fontId="0" fillId="2" borderId="24" xfId="0" applyNumberFormat="1" applyFill="1" applyBorder="1" applyAlignment="1">
      <alignment vertical="center"/>
    </xf>
    <xf numFmtId="4" fontId="0" fillId="0" borderId="25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0" borderId="26" xfId="0" applyNumberFormat="1" applyFill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3" fontId="5" fillId="2" borderId="29" xfId="0" applyNumberFormat="1" applyFont="1" applyFill="1" applyBorder="1" applyAlignment="1">
      <alignment vertical="center"/>
    </xf>
    <xf numFmtId="3" fontId="5" fillId="2" borderId="30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4" fontId="6" fillId="2" borderId="32" xfId="0" applyNumberFormat="1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9" fontId="5" fillId="2" borderId="3" xfId="1" applyFon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2" fillId="2" borderId="35" xfId="0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 wrapText="1"/>
    </xf>
    <xf numFmtId="10" fontId="0" fillId="2" borderId="36" xfId="1" applyNumberFormat="1" applyFont="1" applyFill="1" applyBorder="1" applyAlignment="1">
      <alignment vertical="center"/>
    </xf>
    <xf numFmtId="10" fontId="0" fillId="2" borderId="0" xfId="1" applyNumberFormat="1" applyFont="1" applyFill="1" applyBorder="1" applyAlignment="1">
      <alignment vertical="center"/>
    </xf>
    <xf numFmtId="10" fontId="0" fillId="2" borderId="39" xfId="1" applyNumberFormat="1" applyFont="1" applyFill="1" applyBorder="1" applyAlignment="1">
      <alignment vertical="center"/>
    </xf>
    <xf numFmtId="9" fontId="5" fillId="2" borderId="39" xfId="1" applyFont="1" applyFill="1" applyBorder="1" applyAlignment="1">
      <alignment vertical="center"/>
    </xf>
    <xf numFmtId="4" fontId="6" fillId="2" borderId="42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4" fontId="0" fillId="0" borderId="24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5" fillId="0" borderId="34" xfId="0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/>
    </xf>
    <xf numFmtId="10" fontId="0" fillId="0" borderId="41" xfId="1" applyNumberFormat="1" applyFont="1" applyFill="1" applyBorder="1" applyAlignment="1">
      <alignment vertical="center"/>
    </xf>
    <xf numFmtId="10" fontId="0" fillId="0" borderId="34" xfId="1" applyNumberFormat="1" applyFont="1" applyFill="1" applyBorder="1" applyAlignment="1">
      <alignment vertical="center"/>
    </xf>
    <xf numFmtId="10" fontId="5" fillId="2" borderId="3" xfId="1" applyNumberFormat="1" applyFont="1" applyFill="1" applyBorder="1" applyAlignment="1">
      <alignment vertical="center"/>
    </xf>
    <xf numFmtId="10" fontId="6" fillId="0" borderId="34" xfId="1" applyNumberFormat="1" applyFont="1" applyFill="1" applyBorder="1" applyAlignment="1">
      <alignment vertical="center"/>
    </xf>
    <xf numFmtId="49" fontId="5" fillId="0" borderId="34" xfId="1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10" fontId="0" fillId="3" borderId="2" xfId="0" applyNumberFormat="1" applyFill="1" applyBorder="1" applyAlignment="1">
      <alignment horizontal="center" vertical="center"/>
    </xf>
    <xf numFmtId="6" fontId="0" fillId="3" borderId="2" xfId="0" applyNumberForma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2" xfId="0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abSelected="1" topLeftCell="A60" zoomScale="110" zoomScaleNormal="110" workbookViewId="0">
      <selection activeCell="E79" sqref="E79"/>
    </sheetView>
  </sheetViews>
  <sheetFormatPr baseColWidth="10" defaultColWidth="11.44140625" defaultRowHeight="14.4" x14ac:dyDescent="0.3"/>
  <cols>
    <col min="1" max="1" width="21.109375" style="1" customWidth="1"/>
    <col min="2" max="2" width="11.44140625" style="1" customWidth="1"/>
    <col min="3" max="3" width="11.6640625" style="1" customWidth="1"/>
    <col min="4" max="4" width="10.88671875" style="1" customWidth="1"/>
    <col min="5" max="5" width="13" style="6" customWidth="1"/>
    <col min="6" max="6" width="13" style="1" customWidth="1"/>
    <col min="7" max="7" width="9.44140625" style="1" customWidth="1"/>
    <col min="8" max="9" width="14.6640625" style="1" customWidth="1"/>
    <col min="10" max="10" width="9.44140625" style="1" customWidth="1"/>
    <col min="11" max="16384" width="11.44140625" style="1"/>
  </cols>
  <sheetData>
    <row r="2" spans="1:10" ht="23.25" x14ac:dyDescent="0.25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5.75" thickBot="1" x14ac:dyDescent="0.3"/>
    <row r="4" spans="1:10" ht="54" customHeight="1" thickBot="1" x14ac:dyDescent="0.3">
      <c r="A4" s="8" t="s">
        <v>0</v>
      </c>
      <c r="B4" s="14" t="s">
        <v>70</v>
      </c>
      <c r="C4" s="7" t="s">
        <v>71</v>
      </c>
      <c r="D4" s="16" t="s">
        <v>72</v>
      </c>
      <c r="E4" s="32" t="s">
        <v>74</v>
      </c>
      <c r="F4" s="15" t="s">
        <v>79</v>
      </c>
      <c r="G4" s="55" t="s">
        <v>80</v>
      </c>
      <c r="H4" s="61" t="s">
        <v>75</v>
      </c>
      <c r="I4" s="55" t="s">
        <v>82</v>
      </c>
      <c r="J4" s="67" t="s">
        <v>83</v>
      </c>
    </row>
    <row r="5" spans="1:10" x14ac:dyDescent="0.3">
      <c r="A5" s="9" t="s">
        <v>1</v>
      </c>
      <c r="B5" s="17">
        <v>39</v>
      </c>
      <c r="C5" s="18">
        <v>39.700000000000003</v>
      </c>
      <c r="D5" s="19">
        <v>38.778960000000005</v>
      </c>
      <c r="E5" s="33">
        <v>36.58</v>
      </c>
      <c r="F5" s="34">
        <v>35.445545875698173</v>
      </c>
      <c r="G5" s="56">
        <f>+F5/E5-1</f>
        <v>-3.1012961298573671E-2</v>
      </c>
      <c r="H5" s="62"/>
      <c r="I5" s="51"/>
      <c r="J5" s="68"/>
    </row>
    <row r="6" spans="1:10" x14ac:dyDescent="0.3">
      <c r="A6" s="10" t="s">
        <v>2</v>
      </c>
      <c r="B6" s="20">
        <v>54</v>
      </c>
      <c r="C6" s="21">
        <v>55.9</v>
      </c>
      <c r="D6" s="22">
        <v>54.603119999999997</v>
      </c>
      <c r="E6" s="35">
        <v>49.84</v>
      </c>
      <c r="F6" s="36">
        <v>47.436761799758131</v>
      </c>
      <c r="G6" s="56">
        <f t="shared" ref="G6:G12" si="0">+F6/E6-1</f>
        <v>-4.8219065012878648E-2</v>
      </c>
      <c r="H6" s="63"/>
      <c r="I6" s="51"/>
      <c r="J6" s="68"/>
    </row>
    <row r="7" spans="1:10" x14ac:dyDescent="0.3">
      <c r="A7" s="10" t="s">
        <v>3</v>
      </c>
      <c r="B7" s="20">
        <v>36</v>
      </c>
      <c r="C7" s="21">
        <v>36.9</v>
      </c>
      <c r="D7" s="22">
        <v>36.04392</v>
      </c>
      <c r="E7" s="35">
        <v>33.86</v>
      </c>
      <c r="F7" s="36">
        <v>32.474239243169485</v>
      </c>
      <c r="G7" s="56">
        <f t="shared" si="0"/>
        <v>-4.0926188919979789E-2</v>
      </c>
      <c r="H7" s="63"/>
      <c r="I7" s="51"/>
      <c r="J7" s="68"/>
    </row>
    <row r="8" spans="1:10" ht="15" x14ac:dyDescent="0.25">
      <c r="A8" s="10" t="s">
        <v>4</v>
      </c>
      <c r="B8" s="20">
        <v>43</v>
      </c>
      <c r="C8" s="21">
        <v>44.5</v>
      </c>
      <c r="D8" s="22">
        <v>43.467599999999997</v>
      </c>
      <c r="E8" s="35">
        <v>38.9</v>
      </c>
      <c r="F8" s="36">
        <v>37.366613353929658</v>
      </c>
      <c r="G8" s="56">
        <f t="shared" si="0"/>
        <v>-3.941867984756664E-2</v>
      </c>
      <c r="H8" s="63"/>
      <c r="I8" s="51"/>
      <c r="J8" s="68"/>
    </row>
    <row r="9" spans="1:10" ht="15" x14ac:dyDescent="0.25">
      <c r="A9" s="10" t="s">
        <v>5</v>
      </c>
      <c r="B9" s="20">
        <v>25</v>
      </c>
      <c r="C9" s="21">
        <v>25.6</v>
      </c>
      <c r="D9" s="22">
        <v>25.006080000000001</v>
      </c>
      <c r="E9" s="35">
        <v>23.05</v>
      </c>
      <c r="F9" s="36">
        <v>22.205203015793547</v>
      </c>
      <c r="G9" s="56">
        <f t="shared" si="0"/>
        <v>-3.6650628382058681E-2</v>
      </c>
      <c r="H9" s="63"/>
      <c r="I9" s="51"/>
      <c r="J9" s="68"/>
    </row>
    <row r="10" spans="1:10" x14ac:dyDescent="0.3">
      <c r="A10" s="10" t="s">
        <v>6</v>
      </c>
      <c r="B10" s="20">
        <v>24</v>
      </c>
      <c r="C10" s="21">
        <v>24.7</v>
      </c>
      <c r="D10" s="22">
        <v>24.12696</v>
      </c>
      <c r="E10" s="35">
        <v>22.24</v>
      </c>
      <c r="F10" s="36">
        <v>21.326310307937725</v>
      </c>
      <c r="G10" s="56">
        <f t="shared" si="0"/>
        <v>-4.1083169607116665E-2</v>
      </c>
      <c r="H10" s="63"/>
      <c r="I10" s="51"/>
      <c r="J10" s="68"/>
    </row>
    <row r="11" spans="1:10" x14ac:dyDescent="0.3">
      <c r="A11" s="10" t="s">
        <v>7</v>
      </c>
      <c r="B11" s="20">
        <v>74</v>
      </c>
      <c r="C11" s="21">
        <v>75.599999999999994</v>
      </c>
      <c r="D11" s="22">
        <v>73.846080000000001</v>
      </c>
      <c r="E11" s="35">
        <v>66.97</v>
      </c>
      <c r="F11" s="36">
        <v>64.299340238246458</v>
      </c>
      <c r="G11" s="56">
        <f t="shared" si="0"/>
        <v>-3.9878449481163813E-2</v>
      </c>
      <c r="H11" s="63"/>
      <c r="I11" s="51"/>
      <c r="J11" s="68"/>
    </row>
    <row r="12" spans="1:10" ht="15.75" thickBot="1" x14ac:dyDescent="0.3">
      <c r="A12" s="11" t="s">
        <v>8</v>
      </c>
      <c r="B12" s="23">
        <v>52</v>
      </c>
      <c r="C12" s="24">
        <v>53.81</v>
      </c>
      <c r="D12" s="25">
        <v>52.561608</v>
      </c>
      <c r="E12" s="37">
        <v>48.95</v>
      </c>
      <c r="F12" s="38">
        <v>47.55813422456626</v>
      </c>
      <c r="G12" s="57">
        <f t="shared" si="0"/>
        <v>-2.8434438721833377E-2</v>
      </c>
      <c r="H12" s="64"/>
      <c r="I12" s="51"/>
      <c r="J12" s="69"/>
    </row>
    <row r="13" spans="1:10" ht="16.2" thickBot="1" x14ac:dyDescent="0.35">
      <c r="A13" s="12" t="s">
        <v>9</v>
      </c>
      <c r="B13" s="26">
        <v>312</v>
      </c>
      <c r="C13" s="27">
        <v>347</v>
      </c>
      <c r="D13" s="28">
        <f>SUM(D5:D12)</f>
        <v>348.43432799999994</v>
      </c>
      <c r="E13" s="39">
        <f>SUM(E5:E12)</f>
        <v>320.39000000000004</v>
      </c>
      <c r="F13" s="40">
        <f>SUM(F5:F12)</f>
        <v>308.11214805909947</v>
      </c>
      <c r="G13" s="58">
        <f>+F13/E13-1</f>
        <v>-3.8321582886171823E-2</v>
      </c>
      <c r="H13" s="65">
        <v>64.14</v>
      </c>
      <c r="I13" s="54">
        <f>-(H13*4.09)/100+H13</f>
        <v>61.516674000000002</v>
      </c>
      <c r="J13" s="70">
        <f t="shared" ref="J13:J66" si="1">+I13/H13-1</f>
        <v>-4.0899999999999936E-2</v>
      </c>
    </row>
    <row r="14" spans="1:10" ht="15" x14ac:dyDescent="0.25">
      <c r="A14" s="9" t="s">
        <v>10</v>
      </c>
      <c r="B14" s="17">
        <v>11</v>
      </c>
      <c r="C14" s="18">
        <v>11.5</v>
      </c>
      <c r="D14" s="19">
        <v>11.2332</v>
      </c>
      <c r="E14" s="33">
        <v>10.210000000000001</v>
      </c>
      <c r="F14" s="34">
        <v>9.7296670485496612</v>
      </c>
      <c r="G14" s="56">
        <f t="shared" ref="G14:G16" si="2">+F14/E14-1</f>
        <v>-4.7045342943226154E-2</v>
      </c>
      <c r="H14" s="62"/>
      <c r="I14" s="51"/>
      <c r="J14" s="68"/>
    </row>
    <row r="15" spans="1:10" ht="15" x14ac:dyDescent="0.25">
      <c r="A15" s="10" t="s">
        <v>11</v>
      </c>
      <c r="B15" s="20">
        <v>5</v>
      </c>
      <c r="C15" s="21">
        <v>5.23</v>
      </c>
      <c r="D15" s="22">
        <v>5.1086640000000001</v>
      </c>
      <c r="E15" s="35">
        <v>4.6500000000000004</v>
      </c>
      <c r="F15" s="36">
        <v>4.4033650737446219</v>
      </c>
      <c r="G15" s="56">
        <f t="shared" si="2"/>
        <v>-5.3039769087178112E-2</v>
      </c>
      <c r="H15" s="63"/>
      <c r="I15" s="52"/>
      <c r="J15" s="68"/>
    </row>
    <row r="16" spans="1:10" ht="15.75" thickBot="1" x14ac:dyDescent="0.3">
      <c r="A16" s="11" t="s">
        <v>12</v>
      </c>
      <c r="B16" s="23">
        <v>34</v>
      </c>
      <c r="C16" s="24">
        <v>35.200000000000003</v>
      </c>
      <c r="D16" s="25">
        <v>34.383360000000003</v>
      </c>
      <c r="E16" s="37">
        <v>31.92</v>
      </c>
      <c r="F16" s="38">
        <v>30.443705678525145</v>
      </c>
      <c r="G16" s="56">
        <f t="shared" si="2"/>
        <v>-4.6249822101342652E-2</v>
      </c>
      <c r="H16" s="64"/>
      <c r="I16" s="53"/>
      <c r="J16" s="68"/>
    </row>
    <row r="17" spans="1:10" s="3" customFormat="1" ht="16.2" thickBot="1" x14ac:dyDescent="0.35">
      <c r="A17" s="12" t="s">
        <v>13</v>
      </c>
      <c r="B17" s="26">
        <v>42</v>
      </c>
      <c r="C17" s="27">
        <v>49</v>
      </c>
      <c r="D17" s="28">
        <f>D14+D15+D16</f>
        <v>50.725224000000004</v>
      </c>
      <c r="E17" s="39">
        <f>E14+E15+E16</f>
        <v>46.78</v>
      </c>
      <c r="F17" s="40">
        <f>F14+F15+F16</f>
        <v>44.57673780081943</v>
      </c>
      <c r="G17" s="58">
        <f>+F17/E17-1</f>
        <v>-4.7098379631906218E-2</v>
      </c>
      <c r="H17" s="65">
        <v>9.370000000000001</v>
      </c>
      <c r="I17" s="54">
        <f>-(H17*4.85)/100+H17</f>
        <v>8.9155550000000012</v>
      </c>
      <c r="J17" s="70">
        <f t="shared" si="1"/>
        <v>-4.8499999999999988E-2</v>
      </c>
    </row>
    <row r="18" spans="1:10" s="4" customFormat="1" ht="16.5" thickBot="1" x14ac:dyDescent="0.3">
      <c r="A18" s="12" t="s">
        <v>14</v>
      </c>
      <c r="B18" s="26">
        <v>36</v>
      </c>
      <c r="C18" s="27">
        <v>36.200000000000003</v>
      </c>
      <c r="D18" s="28">
        <v>35.36016</v>
      </c>
      <c r="E18" s="39">
        <v>31.98</v>
      </c>
      <c r="F18" s="40">
        <v>30.295011869159257</v>
      </c>
      <c r="G18" s="58">
        <f t="shared" ref="G18:G21" si="3">+F18/E18-1</f>
        <v>-5.2688809594769959E-2</v>
      </c>
      <c r="H18" s="65">
        <v>6.65</v>
      </c>
      <c r="I18" s="54">
        <f>-(H18*4.9)/100+H18</f>
        <v>6.3241500000000004</v>
      </c>
      <c r="J18" s="70">
        <f t="shared" si="1"/>
        <v>-4.9000000000000044E-2</v>
      </c>
    </row>
    <row r="19" spans="1:10" s="4" customFormat="1" ht="16.5" thickBot="1" x14ac:dyDescent="0.3">
      <c r="A19" s="12" t="s">
        <v>69</v>
      </c>
      <c r="B19" s="26">
        <v>53</v>
      </c>
      <c r="C19" s="27">
        <v>55.52</v>
      </c>
      <c r="D19" s="28">
        <v>54.231936000000005</v>
      </c>
      <c r="E19" s="39">
        <v>49.96</v>
      </c>
      <c r="F19" s="40">
        <v>48.567450960663834</v>
      </c>
      <c r="G19" s="58">
        <f t="shared" si="3"/>
        <v>-2.7873279410251528E-2</v>
      </c>
      <c r="H19" s="65">
        <v>9.98</v>
      </c>
      <c r="I19" s="54">
        <f>-(H19*5.29)/100+H19</f>
        <v>9.452058000000001</v>
      </c>
      <c r="J19" s="70">
        <f t="shared" si="1"/>
        <v>-5.2899999999999947E-2</v>
      </c>
    </row>
    <row r="20" spans="1:10" ht="15" x14ac:dyDescent="0.25">
      <c r="A20" s="9" t="s">
        <v>15</v>
      </c>
      <c r="B20" s="17">
        <v>49</v>
      </c>
      <c r="C20" s="18">
        <v>52.1</v>
      </c>
      <c r="D20" s="19">
        <v>50.891280000000002</v>
      </c>
      <c r="E20" s="33">
        <v>47.25</v>
      </c>
      <c r="F20" s="34">
        <v>45.846382201553027</v>
      </c>
      <c r="G20" s="56">
        <f t="shared" si="3"/>
        <v>-2.9706196792528505E-2</v>
      </c>
      <c r="H20" s="62"/>
      <c r="I20" s="51"/>
      <c r="J20" s="68"/>
    </row>
    <row r="21" spans="1:10" ht="15.75" thickBot="1" x14ac:dyDescent="0.3">
      <c r="A21" s="11" t="s">
        <v>16</v>
      </c>
      <c r="B21" s="23">
        <v>43</v>
      </c>
      <c r="C21" s="24">
        <v>45.2</v>
      </c>
      <c r="D21" s="25">
        <v>44.151360000000004</v>
      </c>
      <c r="E21" s="37">
        <v>40.67</v>
      </c>
      <c r="F21" s="38">
        <v>39.488849080614344</v>
      </c>
      <c r="G21" s="56">
        <f t="shared" si="3"/>
        <v>-2.9042314221432441E-2</v>
      </c>
      <c r="H21" s="64"/>
      <c r="I21" s="53"/>
      <c r="J21" s="68"/>
    </row>
    <row r="22" spans="1:10" s="4" customFormat="1" ht="16.5" thickBot="1" x14ac:dyDescent="0.3">
      <c r="A22" s="12" t="s">
        <v>17</v>
      </c>
      <c r="B22" s="26">
        <v>71</v>
      </c>
      <c r="C22" s="27">
        <v>92</v>
      </c>
      <c r="D22" s="28">
        <f>D20+D21</f>
        <v>95.042640000000006</v>
      </c>
      <c r="E22" s="39">
        <f>E20+E21</f>
        <v>87.92</v>
      </c>
      <c r="F22" s="40">
        <f>+F21+F20</f>
        <v>85.335231282167371</v>
      </c>
      <c r="G22" s="58">
        <f>+F22/E22-1</f>
        <v>-2.9399098246503996E-2</v>
      </c>
      <c r="H22" s="65">
        <v>17.43</v>
      </c>
      <c r="I22" s="54">
        <f>-(H22*2.96)/100+H22</f>
        <v>16.914072000000001</v>
      </c>
      <c r="J22" s="70">
        <f t="shared" si="1"/>
        <v>-2.959999999999996E-2</v>
      </c>
    </row>
    <row r="23" spans="1:10" s="4" customFormat="1" ht="16.5" thickBot="1" x14ac:dyDescent="0.3">
      <c r="A23" s="12" t="s">
        <v>18</v>
      </c>
      <c r="B23" s="26">
        <v>24</v>
      </c>
      <c r="C23" s="27">
        <v>25.32</v>
      </c>
      <c r="D23" s="28">
        <v>24.732576000000002</v>
      </c>
      <c r="E23" s="39">
        <v>22.57</v>
      </c>
      <c r="F23" s="40">
        <v>21.613134395491524</v>
      </c>
      <c r="G23" s="58">
        <f t="shared" ref="G23:G32" si="4">+F23/E23-1</f>
        <v>-4.2395463203742878E-2</v>
      </c>
      <c r="H23" s="65">
        <v>4.09</v>
      </c>
      <c r="I23" s="54">
        <f>-(H23*4.92)/100+H23</f>
        <v>3.8887719999999999</v>
      </c>
      <c r="J23" s="70">
        <f t="shared" si="1"/>
        <v>-4.9200000000000021E-2</v>
      </c>
    </row>
    <row r="24" spans="1:10" x14ac:dyDescent="0.3">
      <c r="A24" s="9" t="s">
        <v>19</v>
      </c>
      <c r="B24" s="17">
        <v>7</v>
      </c>
      <c r="C24" s="18">
        <v>6.98</v>
      </c>
      <c r="D24" s="19">
        <v>6.8180640000000006</v>
      </c>
      <c r="E24" s="33">
        <v>6.19</v>
      </c>
      <c r="F24" s="34">
        <v>5.8038990366697361</v>
      </c>
      <c r="G24" s="56">
        <f t="shared" si="4"/>
        <v>-6.2374953688249524E-2</v>
      </c>
      <c r="H24" s="62"/>
      <c r="I24" s="51"/>
      <c r="J24" s="68"/>
    </row>
    <row r="25" spans="1:10" ht="15" x14ac:dyDescent="0.25">
      <c r="A25" s="10" t="s">
        <v>20</v>
      </c>
      <c r="B25" s="20">
        <v>11</v>
      </c>
      <c r="C25" s="21">
        <v>11.02</v>
      </c>
      <c r="D25" s="22">
        <v>10.764336</v>
      </c>
      <c r="E25" s="35">
        <v>9.75</v>
      </c>
      <c r="F25" s="36">
        <v>9.6033463603420532</v>
      </c>
      <c r="G25" s="56">
        <f t="shared" si="4"/>
        <v>-1.5041398939276585E-2</v>
      </c>
      <c r="H25" s="63"/>
      <c r="I25" s="52"/>
      <c r="J25" s="68"/>
    </row>
    <row r="26" spans="1:10" x14ac:dyDescent="0.3">
      <c r="A26" s="10" t="s">
        <v>21</v>
      </c>
      <c r="B26" s="20">
        <v>14</v>
      </c>
      <c r="C26" s="21">
        <v>14.03</v>
      </c>
      <c r="D26" s="22">
        <v>13.704504</v>
      </c>
      <c r="E26" s="35">
        <v>12.47</v>
      </c>
      <c r="F26" s="36">
        <v>11.835326342254829</v>
      </c>
      <c r="G26" s="56">
        <f t="shared" si="4"/>
        <v>-5.0896043123109136E-2</v>
      </c>
      <c r="H26" s="63"/>
      <c r="I26" s="52"/>
      <c r="J26" s="68"/>
    </row>
    <row r="27" spans="1:10" ht="15" x14ac:dyDescent="0.25">
      <c r="A27" s="10" t="s">
        <v>22</v>
      </c>
      <c r="B27" s="20">
        <v>6</v>
      </c>
      <c r="C27" s="21">
        <v>6.02</v>
      </c>
      <c r="D27" s="22">
        <v>5.8803359999999998</v>
      </c>
      <c r="E27" s="35">
        <v>5.42</v>
      </c>
      <c r="F27" s="36">
        <v>5.2918920459859207</v>
      </c>
      <c r="G27" s="56">
        <f t="shared" si="4"/>
        <v>-2.3636153877136357E-2</v>
      </c>
      <c r="H27" s="63"/>
      <c r="I27" s="52"/>
      <c r="J27" s="68"/>
    </row>
    <row r="28" spans="1:10" ht="15" x14ac:dyDescent="0.25">
      <c r="A28" s="10" t="s">
        <v>23</v>
      </c>
      <c r="B28" s="20">
        <v>10</v>
      </c>
      <c r="C28" s="21">
        <v>10.039999999999999</v>
      </c>
      <c r="D28" s="22">
        <v>9.8070719999999998</v>
      </c>
      <c r="E28" s="35">
        <v>9.01</v>
      </c>
      <c r="F28" s="36">
        <v>8.5361695141684582</v>
      </c>
      <c r="G28" s="56">
        <f t="shared" si="4"/>
        <v>-5.2589399093400879E-2</v>
      </c>
      <c r="H28" s="63"/>
      <c r="I28" s="52"/>
      <c r="J28" s="68"/>
    </row>
    <row r="29" spans="1:10" ht="15" x14ac:dyDescent="0.25">
      <c r="A29" s="10" t="s">
        <v>24</v>
      </c>
      <c r="B29" s="20">
        <v>6</v>
      </c>
      <c r="C29" s="21">
        <v>5.96</v>
      </c>
      <c r="D29" s="22">
        <v>5.8217280000000002</v>
      </c>
      <c r="E29" s="35">
        <v>5.39</v>
      </c>
      <c r="F29" s="36">
        <v>5.1702056858105392</v>
      </c>
      <c r="G29" s="56">
        <f t="shared" si="4"/>
        <v>-4.0778165897859098E-2</v>
      </c>
      <c r="H29" s="63"/>
      <c r="I29" s="52"/>
      <c r="J29" s="68"/>
    </row>
    <row r="30" spans="1:10" ht="15" x14ac:dyDescent="0.25">
      <c r="A30" s="10" t="s">
        <v>25</v>
      </c>
      <c r="B30" s="20">
        <v>3</v>
      </c>
      <c r="C30" s="21">
        <v>2.93</v>
      </c>
      <c r="D30" s="22">
        <v>2.8620240000000003</v>
      </c>
      <c r="E30" s="35">
        <v>2.59</v>
      </c>
      <c r="F30" s="36">
        <v>2.5334706254494512</v>
      </c>
      <c r="G30" s="56">
        <f t="shared" si="4"/>
        <v>-2.1826013339980133E-2</v>
      </c>
      <c r="H30" s="63"/>
      <c r="I30" s="52"/>
      <c r="J30" s="68"/>
    </row>
    <row r="31" spans="1:10" ht="15" x14ac:dyDescent="0.25">
      <c r="A31" s="10" t="s">
        <v>26</v>
      </c>
      <c r="B31" s="20">
        <v>20</v>
      </c>
      <c r="C31" s="21">
        <v>20.05</v>
      </c>
      <c r="D31" s="22">
        <v>19.58484</v>
      </c>
      <c r="E31" s="35">
        <v>17.989999999999998</v>
      </c>
      <c r="F31" s="36">
        <v>17.524208955523026</v>
      </c>
      <c r="G31" s="56">
        <f t="shared" si="4"/>
        <v>-2.5891664506780043E-2</v>
      </c>
      <c r="H31" s="63"/>
      <c r="I31" s="52"/>
      <c r="J31" s="68"/>
    </row>
    <row r="32" spans="1:10" ht="15.75" thickBot="1" x14ac:dyDescent="0.3">
      <c r="A32" s="11" t="s">
        <v>27</v>
      </c>
      <c r="B32" s="23">
        <v>8</v>
      </c>
      <c r="C32" s="24">
        <v>7.87</v>
      </c>
      <c r="D32" s="25">
        <v>7.6874159999999998</v>
      </c>
      <c r="E32" s="37">
        <v>7.09</v>
      </c>
      <c r="F32" s="38">
        <v>6.6776229533494922</v>
      </c>
      <c r="G32" s="56">
        <f t="shared" si="4"/>
        <v>-5.8163194167913601E-2</v>
      </c>
      <c r="H32" s="64"/>
      <c r="I32" s="53"/>
      <c r="J32" s="68"/>
    </row>
    <row r="33" spans="1:10" s="2" customFormat="1" ht="16.2" thickBot="1" x14ac:dyDescent="0.35">
      <c r="A33" s="12" t="s">
        <v>28</v>
      </c>
      <c r="B33" s="26">
        <v>79</v>
      </c>
      <c r="C33" s="27">
        <v>84</v>
      </c>
      <c r="D33" s="28">
        <f>SUM(D24:D32)</f>
        <v>82.930319999999995</v>
      </c>
      <c r="E33" s="39">
        <f>SUM(E24:E32)</f>
        <v>75.900000000000006</v>
      </c>
      <c r="F33" s="40">
        <f>SUM(F24:F32)</f>
        <v>72.976141519553508</v>
      </c>
      <c r="G33" s="58">
        <f>+F33/E33-1</f>
        <v>-3.8522509623800993E-2</v>
      </c>
      <c r="H33" s="65">
        <v>15.319999999999999</v>
      </c>
      <c r="I33" s="54">
        <f>-(H33*3.22)/100+H33</f>
        <v>14.826695999999998</v>
      </c>
      <c r="J33" s="70">
        <f t="shared" si="1"/>
        <v>-3.2200000000000006E-2</v>
      </c>
    </row>
    <row r="34" spans="1:10" ht="15" x14ac:dyDescent="0.25">
      <c r="A34" s="9" t="s">
        <v>29</v>
      </c>
      <c r="B34" s="17">
        <v>17</v>
      </c>
      <c r="C34" s="18">
        <v>18.36</v>
      </c>
      <c r="D34" s="19">
        <v>17.934048000000001</v>
      </c>
      <c r="E34" s="33">
        <v>16.25</v>
      </c>
      <c r="F34" s="34">
        <v>15.580544442694775</v>
      </c>
      <c r="G34" s="56">
        <f t="shared" ref="G34:G38" si="5">+F34/E34-1</f>
        <v>-4.1197265064936928E-2</v>
      </c>
      <c r="H34" s="62"/>
      <c r="I34" s="51"/>
      <c r="J34" s="68"/>
    </row>
    <row r="35" spans="1:10" ht="15" x14ac:dyDescent="0.25">
      <c r="A35" s="10" t="s">
        <v>30</v>
      </c>
      <c r="B35" s="20">
        <v>19</v>
      </c>
      <c r="C35" s="21">
        <v>20.5</v>
      </c>
      <c r="D35" s="22">
        <v>20.0244</v>
      </c>
      <c r="E35" s="35">
        <v>18.53</v>
      </c>
      <c r="F35" s="36">
        <v>17.871237877140935</v>
      </c>
      <c r="G35" s="56">
        <f t="shared" si="5"/>
        <v>-3.5551112944364083E-2</v>
      </c>
      <c r="H35" s="63"/>
      <c r="I35" s="51"/>
      <c r="J35" s="68"/>
    </row>
    <row r="36" spans="1:10" ht="15" x14ac:dyDescent="0.25">
      <c r="A36" s="10" t="s">
        <v>31</v>
      </c>
      <c r="B36" s="20">
        <v>8</v>
      </c>
      <c r="C36" s="21">
        <v>8.8000000000000007</v>
      </c>
      <c r="D36" s="22">
        <v>8.5958400000000008</v>
      </c>
      <c r="E36" s="35">
        <v>7.89</v>
      </c>
      <c r="F36" s="36">
        <v>7.6690639488437808</v>
      </c>
      <c r="G36" s="56">
        <f t="shared" si="5"/>
        <v>-2.8002034367074602E-2</v>
      </c>
      <c r="H36" s="63"/>
      <c r="I36" s="51"/>
      <c r="J36" s="68"/>
    </row>
    <row r="37" spans="1:10" ht="15" x14ac:dyDescent="0.25">
      <c r="A37" s="10" t="s">
        <v>32</v>
      </c>
      <c r="B37" s="20">
        <v>13</v>
      </c>
      <c r="C37" s="21">
        <v>14.2</v>
      </c>
      <c r="D37" s="22">
        <v>13.870559999999999</v>
      </c>
      <c r="E37" s="35">
        <v>12.64</v>
      </c>
      <c r="F37" s="36">
        <v>12.077906051129535</v>
      </c>
      <c r="G37" s="56">
        <f t="shared" si="5"/>
        <v>-4.4469457980258364E-2</v>
      </c>
      <c r="H37" s="63"/>
      <c r="I37" s="51"/>
      <c r="J37" s="68"/>
    </row>
    <row r="38" spans="1:10" ht="15.75" thickBot="1" x14ac:dyDescent="0.3">
      <c r="A38" s="11" t="s">
        <v>33</v>
      </c>
      <c r="B38" s="23">
        <v>23</v>
      </c>
      <c r="C38" s="24">
        <v>25.2</v>
      </c>
      <c r="D38" s="25">
        <v>24.615359999999999</v>
      </c>
      <c r="E38" s="37">
        <v>22.76</v>
      </c>
      <c r="F38" s="38">
        <v>21.586703563448857</v>
      </c>
      <c r="G38" s="56">
        <f t="shared" si="5"/>
        <v>-5.1550810041790185E-2</v>
      </c>
      <c r="H38" s="64"/>
      <c r="I38" s="51"/>
      <c r="J38" s="68"/>
    </row>
    <row r="39" spans="1:10" s="4" customFormat="1" ht="16.5" thickBot="1" x14ac:dyDescent="0.3">
      <c r="A39" s="12" t="s">
        <v>34</v>
      </c>
      <c r="B39" s="26">
        <v>64</v>
      </c>
      <c r="C39" s="27">
        <v>80</v>
      </c>
      <c r="D39" s="28">
        <f>SUM(D34:D38)</f>
        <v>85.040208000000007</v>
      </c>
      <c r="E39" s="39">
        <f>SUM(E34:E38)</f>
        <v>78.070000000000007</v>
      </c>
      <c r="F39" s="40">
        <f>SUM(F34:F38)</f>
        <v>74.785455883257868</v>
      </c>
      <c r="G39" s="58">
        <f>+F39/E39-1</f>
        <v>-4.2071783229693072E-2</v>
      </c>
      <c r="H39" s="65">
        <v>15.709999999999999</v>
      </c>
      <c r="I39" s="54">
        <f>-(H39*5.02)/100+H39</f>
        <v>14.921358</v>
      </c>
      <c r="J39" s="70">
        <f t="shared" si="1"/>
        <v>-5.0199999999999911E-2</v>
      </c>
    </row>
    <row r="40" spans="1:10" ht="15" x14ac:dyDescent="0.25">
      <c r="A40" s="9" t="s">
        <v>35</v>
      </c>
      <c r="B40" s="17">
        <v>209</v>
      </c>
      <c r="C40" s="18">
        <v>212.2</v>
      </c>
      <c r="D40" s="19">
        <v>207.27696</v>
      </c>
      <c r="E40" s="33">
        <v>191.01</v>
      </c>
      <c r="F40" s="34">
        <v>182.79071296827783</v>
      </c>
      <c r="G40" s="56">
        <f t="shared" ref="G40:G43" si="6">+F40/E40-1</f>
        <v>-4.3030663482132692E-2</v>
      </c>
      <c r="H40" s="62"/>
      <c r="I40" s="51"/>
      <c r="J40" s="68"/>
    </row>
    <row r="41" spans="1:10" ht="15" x14ac:dyDescent="0.25">
      <c r="A41" s="10" t="s">
        <v>36</v>
      </c>
      <c r="B41" s="20">
        <v>30</v>
      </c>
      <c r="C41" s="21">
        <v>30.57</v>
      </c>
      <c r="D41" s="22">
        <v>29.860776000000001</v>
      </c>
      <c r="E41" s="35">
        <v>27.42</v>
      </c>
      <c r="F41" s="36">
        <v>26.131117210578569</v>
      </c>
      <c r="G41" s="56">
        <f t="shared" si="6"/>
        <v>-4.7005207491664147E-2</v>
      </c>
      <c r="H41" s="63"/>
      <c r="I41" s="52"/>
      <c r="J41" s="68"/>
    </row>
    <row r="42" spans="1:10" ht="15" x14ac:dyDescent="0.25">
      <c r="A42" s="10" t="s">
        <v>37</v>
      </c>
      <c r="B42" s="20">
        <v>13</v>
      </c>
      <c r="C42" s="21">
        <v>13.22</v>
      </c>
      <c r="D42" s="22">
        <v>12.913296000000001</v>
      </c>
      <c r="E42" s="35">
        <v>11.68</v>
      </c>
      <c r="F42" s="36">
        <v>11.242148351312258</v>
      </c>
      <c r="G42" s="56">
        <f t="shared" si="6"/>
        <v>-3.7487298689019011E-2</v>
      </c>
      <c r="H42" s="63"/>
      <c r="I42" s="52"/>
      <c r="J42" s="68"/>
    </row>
    <row r="43" spans="1:10" ht="15.75" thickBot="1" x14ac:dyDescent="0.3">
      <c r="A43" s="11" t="s">
        <v>38</v>
      </c>
      <c r="B43" s="23">
        <v>32</v>
      </c>
      <c r="C43" s="24">
        <v>32.36</v>
      </c>
      <c r="D43" s="25">
        <v>31.609248000000001</v>
      </c>
      <c r="E43" s="37">
        <v>29.21</v>
      </c>
      <c r="F43" s="38">
        <v>28.107167953898092</v>
      </c>
      <c r="G43" s="56">
        <f t="shared" si="6"/>
        <v>-3.7755290862783619E-2</v>
      </c>
      <c r="H43" s="64"/>
      <c r="I43" s="53"/>
      <c r="J43" s="68"/>
    </row>
    <row r="44" spans="1:10" s="4" customFormat="1" ht="16.2" thickBot="1" x14ac:dyDescent="0.35">
      <c r="A44" s="12" t="s">
        <v>39</v>
      </c>
      <c r="B44" s="26">
        <v>265</v>
      </c>
      <c r="C44" s="27">
        <v>285</v>
      </c>
      <c r="D44" s="28">
        <f>SUM(D40:D43)</f>
        <v>281.66028</v>
      </c>
      <c r="E44" s="39">
        <f>SUM(E40:E43)</f>
        <v>259.32</v>
      </c>
      <c r="F44" s="40">
        <f>SUM(F40:F43)</f>
        <v>248.27114648406675</v>
      </c>
      <c r="G44" s="58">
        <f>+F44/E44-1</f>
        <v>-4.2607024201500976E-2</v>
      </c>
      <c r="H44" s="65">
        <v>51.74</v>
      </c>
      <c r="I44" s="54">
        <f>-(H44*4.29)/100+H44</f>
        <v>49.520354000000005</v>
      </c>
      <c r="J44" s="70">
        <f t="shared" si="1"/>
        <v>-4.2899999999999938E-2</v>
      </c>
    </row>
    <row r="45" spans="1:10" ht="15" x14ac:dyDescent="0.25">
      <c r="A45" s="9" t="s">
        <v>40</v>
      </c>
      <c r="B45" s="17">
        <v>81</v>
      </c>
      <c r="C45" s="18">
        <v>85.32</v>
      </c>
      <c r="D45" s="19">
        <v>83.340575999999999</v>
      </c>
      <c r="E45" s="33">
        <v>76.98</v>
      </c>
      <c r="F45" s="34">
        <v>72.668232153720425</v>
      </c>
      <c r="G45" s="56">
        <f t="shared" ref="G45:G47" si="7">+F45/E45-1</f>
        <v>-5.6011533466869046E-2</v>
      </c>
      <c r="H45" s="62"/>
      <c r="I45" s="51"/>
      <c r="J45" s="68"/>
    </row>
    <row r="46" spans="1:10" x14ac:dyDescent="0.3">
      <c r="A46" s="10" t="s">
        <v>41</v>
      </c>
      <c r="B46" s="20">
        <v>21</v>
      </c>
      <c r="C46" s="21">
        <v>23.04</v>
      </c>
      <c r="D46" s="22">
        <v>22.505471999999997</v>
      </c>
      <c r="E46" s="35">
        <v>20.239999999999998</v>
      </c>
      <c r="F46" s="36">
        <v>19.751185739354945</v>
      </c>
      <c r="G46" s="56">
        <f t="shared" si="7"/>
        <v>-2.4150902205783309E-2</v>
      </c>
      <c r="H46" s="63"/>
      <c r="I46" s="52"/>
      <c r="J46" s="68"/>
    </row>
    <row r="47" spans="1:10" ht="15.75" thickBot="1" x14ac:dyDescent="0.3">
      <c r="A47" s="11" t="s">
        <v>42</v>
      </c>
      <c r="B47" s="23">
        <v>94</v>
      </c>
      <c r="C47" s="24">
        <v>97.22</v>
      </c>
      <c r="D47" s="25">
        <v>94.964495999999997</v>
      </c>
      <c r="E47" s="37">
        <v>87.68</v>
      </c>
      <c r="F47" s="38">
        <v>84.701586148471051</v>
      </c>
      <c r="G47" s="56">
        <f t="shared" si="7"/>
        <v>-3.3969136080394091E-2</v>
      </c>
      <c r="H47" s="64"/>
      <c r="I47" s="53"/>
      <c r="J47" s="68"/>
    </row>
    <row r="48" spans="1:10" ht="16.5" thickBot="1" x14ac:dyDescent="0.3">
      <c r="A48" s="12" t="s">
        <v>43</v>
      </c>
      <c r="B48" s="26">
        <v>171</v>
      </c>
      <c r="C48" s="27">
        <f t="shared" ref="C48:F48" si="8">SUM(C45:C47)</f>
        <v>205.57999999999998</v>
      </c>
      <c r="D48" s="28">
        <f t="shared" si="8"/>
        <v>200.81054399999999</v>
      </c>
      <c r="E48" s="39">
        <f t="shared" si="8"/>
        <v>184.9</v>
      </c>
      <c r="F48" s="40">
        <f t="shared" si="8"/>
        <v>177.12100404154643</v>
      </c>
      <c r="G48" s="58">
        <f>+F48/E48-1</f>
        <v>-4.2071368082496341E-2</v>
      </c>
      <c r="H48" s="65">
        <v>35.299999999999997</v>
      </c>
      <c r="I48" s="54">
        <f>-(H48*3.79)/100+H48</f>
        <v>33.962129999999995</v>
      </c>
      <c r="J48" s="70">
        <f t="shared" si="1"/>
        <v>-3.7900000000000045E-2</v>
      </c>
    </row>
    <row r="49" spans="1:10" ht="15" x14ac:dyDescent="0.25">
      <c r="A49" s="9" t="s">
        <v>44</v>
      </c>
      <c r="B49" s="17">
        <v>24</v>
      </c>
      <c r="C49" s="18">
        <v>24.81</v>
      </c>
      <c r="D49" s="19">
        <v>24.234407999999998</v>
      </c>
      <c r="E49" s="33">
        <v>22.4</v>
      </c>
      <c r="F49" s="34">
        <v>21.425638620445099</v>
      </c>
      <c r="G49" s="56">
        <f t="shared" ref="G49:G50" si="9">+F49/E49-1</f>
        <v>-4.3498275872986603E-2</v>
      </c>
      <c r="H49" s="62"/>
      <c r="I49" s="51"/>
      <c r="J49" s="68"/>
    </row>
    <row r="50" spans="1:10" ht="15" thickBot="1" x14ac:dyDescent="0.35">
      <c r="A50" s="11" t="s">
        <v>45</v>
      </c>
      <c r="B50" s="23">
        <v>16</v>
      </c>
      <c r="C50" s="24">
        <v>16.62</v>
      </c>
      <c r="D50" s="25">
        <v>16.234416</v>
      </c>
      <c r="E50" s="37">
        <v>15.02</v>
      </c>
      <c r="F50" s="38">
        <v>14.460470127863061</v>
      </c>
      <c r="G50" s="56">
        <f t="shared" si="9"/>
        <v>-3.7252321713511227E-2</v>
      </c>
      <c r="H50" s="64"/>
      <c r="I50" s="53"/>
      <c r="J50" s="68"/>
    </row>
    <row r="51" spans="1:10" ht="16.5" thickBot="1" x14ac:dyDescent="0.3">
      <c r="A51" s="12" t="s">
        <v>46</v>
      </c>
      <c r="B51" s="26">
        <v>33</v>
      </c>
      <c r="C51" s="27">
        <v>40</v>
      </c>
      <c r="D51" s="28">
        <f>SUM(D49:D50)</f>
        <v>40.468823999999998</v>
      </c>
      <c r="E51" s="39">
        <f>SUM(E49:E50)</f>
        <v>37.42</v>
      </c>
      <c r="F51" s="40">
        <f>SUM(F49:F50)</f>
        <v>35.88610874830816</v>
      </c>
      <c r="G51" s="58">
        <f>+F51/E51-1</f>
        <v>-4.0991214636339923E-2</v>
      </c>
      <c r="H51" s="65">
        <v>7.4600000000000009</v>
      </c>
      <c r="I51" s="54">
        <f>-(H51*4.36)/100+H51</f>
        <v>7.1347440000000004</v>
      </c>
      <c r="J51" s="70">
        <f t="shared" si="1"/>
        <v>-4.3600000000000083E-2</v>
      </c>
    </row>
    <row r="52" spans="1:10" x14ac:dyDescent="0.3">
      <c r="A52" s="9" t="s">
        <v>47</v>
      </c>
      <c r="B52" s="17">
        <v>35</v>
      </c>
      <c r="C52" s="18">
        <v>34.92</v>
      </c>
      <c r="D52" s="19">
        <v>34.109856000000001</v>
      </c>
      <c r="E52" s="33">
        <v>31.31</v>
      </c>
      <c r="F52" s="34">
        <v>30.147228514516311</v>
      </c>
      <c r="G52" s="56">
        <f t="shared" ref="G52:G55" si="10">+F52/E52-1</f>
        <v>-3.713738375866138E-2</v>
      </c>
      <c r="H52" s="62"/>
      <c r="I52" s="51"/>
      <c r="J52" s="68"/>
    </row>
    <row r="53" spans="1:10" ht="15" x14ac:dyDescent="0.25">
      <c r="A53" s="10" t="s">
        <v>48</v>
      </c>
      <c r="B53" s="20">
        <v>11</v>
      </c>
      <c r="C53" s="21">
        <v>10.95</v>
      </c>
      <c r="D53" s="22">
        <v>10.695959999999999</v>
      </c>
      <c r="E53" s="35">
        <v>9.6999999999999993</v>
      </c>
      <c r="F53" s="36">
        <v>9.3007747948797856</v>
      </c>
      <c r="G53" s="56">
        <f t="shared" si="10"/>
        <v>-4.1157237641259115E-2</v>
      </c>
      <c r="H53" s="63"/>
      <c r="I53" s="52"/>
      <c r="J53" s="68"/>
    </row>
    <row r="54" spans="1:10" ht="15" x14ac:dyDescent="0.25">
      <c r="A54" s="10" t="s">
        <v>49</v>
      </c>
      <c r="B54" s="20">
        <v>10</v>
      </c>
      <c r="C54" s="21">
        <v>9.68</v>
      </c>
      <c r="D54" s="22">
        <v>9.4554239999999989</v>
      </c>
      <c r="E54" s="35">
        <v>8.7200000000000006</v>
      </c>
      <c r="F54" s="36">
        <v>8.2764371901513378</v>
      </c>
      <c r="G54" s="56">
        <f t="shared" si="10"/>
        <v>-5.0867294707415467E-2</v>
      </c>
      <c r="H54" s="63"/>
      <c r="I54" s="52"/>
      <c r="J54" s="68"/>
    </row>
    <row r="55" spans="1:10" ht="15.75" thickBot="1" x14ac:dyDescent="0.3">
      <c r="A55" s="11" t="s">
        <v>50</v>
      </c>
      <c r="B55" s="23">
        <v>25</v>
      </c>
      <c r="C55" s="24">
        <v>24.34</v>
      </c>
      <c r="D55" s="25">
        <v>23.775312</v>
      </c>
      <c r="E55" s="37">
        <v>22.03</v>
      </c>
      <c r="F55" s="38">
        <v>20.902920114455966</v>
      </c>
      <c r="G55" s="56">
        <f t="shared" si="10"/>
        <v>-5.1161138699229891E-2</v>
      </c>
      <c r="H55" s="64"/>
      <c r="I55" s="53"/>
      <c r="J55" s="68"/>
    </row>
    <row r="56" spans="1:10" ht="16.5" thickBot="1" x14ac:dyDescent="0.3">
      <c r="A56" s="12" t="s">
        <v>51</v>
      </c>
      <c r="B56" s="26">
        <v>78</v>
      </c>
      <c r="C56" s="27">
        <v>81</v>
      </c>
      <c r="D56" s="28">
        <f>SUM(D52:D55)</f>
        <v>78.036552</v>
      </c>
      <c r="E56" s="39">
        <f>SUM(E52:E55)</f>
        <v>71.759999999999991</v>
      </c>
      <c r="F56" s="40">
        <f>SUM(F52:F55)</f>
        <v>68.627360614003408</v>
      </c>
      <c r="G56" s="58">
        <f>+F56/E56-1</f>
        <v>-4.3654395011100688E-2</v>
      </c>
      <c r="H56" s="65">
        <v>14.500000000000002</v>
      </c>
      <c r="I56" s="54">
        <f>-(H56*4.59)/100+H56</f>
        <v>13.834450000000002</v>
      </c>
      <c r="J56" s="70">
        <f t="shared" si="1"/>
        <v>-4.5899999999999941E-2</v>
      </c>
    </row>
    <row r="57" spans="1:10" ht="16.5" thickBot="1" x14ac:dyDescent="0.3">
      <c r="A57" s="13" t="s">
        <v>52</v>
      </c>
      <c r="B57" s="29">
        <v>245</v>
      </c>
      <c r="C57" s="30">
        <v>251.63</v>
      </c>
      <c r="D57" s="31">
        <v>245.79218399999999</v>
      </c>
      <c r="E57" s="41">
        <v>225.88</v>
      </c>
      <c r="F57" s="42">
        <v>218.39616936698076</v>
      </c>
      <c r="G57" s="58">
        <f t="shared" ref="G57:G62" si="11">+F57/E57-1</f>
        <v>-3.3131886988751691E-2</v>
      </c>
      <c r="H57" s="66">
        <v>45.39</v>
      </c>
      <c r="I57" s="54">
        <f>-(H57*4.33)/100+H57</f>
        <v>43.424613000000001</v>
      </c>
      <c r="J57" s="70">
        <f t="shared" si="1"/>
        <v>-4.3300000000000005E-2</v>
      </c>
    </row>
    <row r="58" spans="1:10" ht="16.5" thickBot="1" x14ac:dyDescent="0.3">
      <c r="A58" s="12" t="s">
        <v>53</v>
      </c>
      <c r="B58" s="26">
        <v>70</v>
      </c>
      <c r="C58" s="27">
        <v>76.02</v>
      </c>
      <c r="D58" s="28">
        <v>74.25633599999999</v>
      </c>
      <c r="E58" s="39">
        <v>68.739999999999995</v>
      </c>
      <c r="F58" s="40">
        <v>66.223368450069486</v>
      </c>
      <c r="G58" s="58">
        <f t="shared" si="11"/>
        <v>-3.6610875035357981E-2</v>
      </c>
      <c r="H58" s="65">
        <v>13.61</v>
      </c>
      <c r="I58" s="54">
        <f>-(H58*4.69)/100+H58</f>
        <v>12.971691</v>
      </c>
      <c r="J58" s="70">
        <f t="shared" si="1"/>
        <v>-4.6899999999999942E-2</v>
      </c>
    </row>
    <row r="59" spans="1:10" ht="16.5" thickBot="1" x14ac:dyDescent="0.3">
      <c r="A59" s="12" t="s">
        <v>54</v>
      </c>
      <c r="B59" s="26">
        <v>21</v>
      </c>
      <c r="C59" s="27">
        <v>20.93</v>
      </c>
      <c r="D59" s="28">
        <v>20.444424000000001</v>
      </c>
      <c r="E59" s="39">
        <v>18.75</v>
      </c>
      <c r="F59" s="40">
        <v>18.152043580451927</v>
      </c>
      <c r="G59" s="58">
        <f t="shared" si="11"/>
        <v>-3.1891009042563923E-2</v>
      </c>
      <c r="H59" s="65">
        <v>3.73</v>
      </c>
      <c r="I59" s="54">
        <f>-(H59*3.22)/100+H59</f>
        <v>3.6098940000000002</v>
      </c>
      <c r="J59" s="70">
        <f t="shared" si="1"/>
        <v>-3.2200000000000006E-2</v>
      </c>
    </row>
    <row r="60" spans="1:10" x14ac:dyDescent="0.3">
      <c r="A60" s="9" t="s">
        <v>55</v>
      </c>
      <c r="B60" s="17">
        <v>12</v>
      </c>
      <c r="C60" s="18">
        <v>12.32</v>
      </c>
      <c r="D60" s="19">
        <v>12.034176</v>
      </c>
      <c r="E60" s="33">
        <v>10.57</v>
      </c>
      <c r="F60" s="34">
        <v>10.327179415196452</v>
      </c>
      <c r="G60" s="56">
        <f t="shared" si="11"/>
        <v>-2.2972619186712229E-2</v>
      </c>
      <c r="H60" s="62"/>
      <c r="I60" s="51"/>
      <c r="J60" s="68"/>
    </row>
    <row r="61" spans="1:10" ht="15" x14ac:dyDescent="0.25">
      <c r="A61" s="10" t="s">
        <v>56</v>
      </c>
      <c r="B61" s="20">
        <v>37</v>
      </c>
      <c r="C61" s="21">
        <v>37.75</v>
      </c>
      <c r="D61" s="22">
        <v>36.874200000000002</v>
      </c>
      <c r="E61" s="35">
        <v>33.909999999999997</v>
      </c>
      <c r="F61" s="36">
        <v>32.454102277473979</v>
      </c>
      <c r="G61" s="56">
        <f t="shared" si="11"/>
        <v>-4.2934170525686155E-2</v>
      </c>
      <c r="H61" s="63"/>
      <c r="I61" s="52"/>
      <c r="J61" s="68"/>
    </row>
    <row r="62" spans="1:10" ht="15.75" thickBot="1" x14ac:dyDescent="0.3">
      <c r="A62" s="11" t="s">
        <v>57</v>
      </c>
      <c r="B62" s="23">
        <v>24</v>
      </c>
      <c r="C62" s="24">
        <v>24.63</v>
      </c>
      <c r="D62" s="25">
        <v>24.058584</v>
      </c>
      <c r="E62" s="37">
        <v>22.02</v>
      </c>
      <c r="F62" s="38">
        <v>20.924250537369055</v>
      </c>
      <c r="G62" s="56">
        <f t="shared" si="11"/>
        <v>-4.9761555977790417E-2</v>
      </c>
      <c r="H62" s="64"/>
      <c r="I62" s="53"/>
      <c r="J62" s="68"/>
    </row>
    <row r="63" spans="1:10" ht="16.2" thickBot="1" x14ac:dyDescent="0.35">
      <c r="A63" s="12" t="s">
        <v>58</v>
      </c>
      <c r="B63" s="26">
        <v>65</v>
      </c>
      <c r="C63" s="27">
        <v>73</v>
      </c>
      <c r="D63" s="28">
        <f>SUM(D60:D62)</f>
        <v>72.96696</v>
      </c>
      <c r="E63" s="39">
        <f>SUM(E60:E62)</f>
        <v>66.5</v>
      </c>
      <c r="F63" s="40">
        <f>SUM(F60:F62)</f>
        <v>63.705532230039488</v>
      </c>
      <c r="G63" s="58">
        <f>+F63/E63-1</f>
        <v>-4.2022071728729515E-2</v>
      </c>
      <c r="H63" s="65">
        <v>12.68</v>
      </c>
      <c r="I63" s="54">
        <f>-(H63*2.87)/100+H63</f>
        <v>12.316084</v>
      </c>
      <c r="J63" s="70">
        <f t="shared" si="1"/>
        <v>-2.8699999999999948E-2</v>
      </c>
    </row>
    <row r="64" spans="1:10" ht="16.5" thickBot="1" x14ac:dyDescent="0.3">
      <c r="A64" s="13" t="s">
        <v>59</v>
      </c>
      <c r="B64" s="29">
        <v>12</v>
      </c>
      <c r="C64" s="30">
        <v>12.36</v>
      </c>
      <c r="D64" s="31">
        <v>12.073248</v>
      </c>
      <c r="E64" s="41">
        <v>11.21</v>
      </c>
      <c r="F64" s="42">
        <v>10.898877059116465</v>
      </c>
      <c r="G64" s="58">
        <f t="shared" ref="G64:G66" si="12">+F64/E64-1</f>
        <v>-2.7754053602456308E-2</v>
      </c>
      <c r="H64" s="66">
        <v>2.21</v>
      </c>
      <c r="I64" s="54">
        <f>-(H64*3.22)/100+H64</f>
        <v>2.1388379999999998</v>
      </c>
      <c r="J64" s="70">
        <f t="shared" si="1"/>
        <v>-3.2200000000000117E-2</v>
      </c>
    </row>
    <row r="65" spans="1:10" ht="16.5" thickBot="1" x14ac:dyDescent="0.3">
      <c r="A65" s="12" t="s">
        <v>60</v>
      </c>
      <c r="B65" s="26">
        <v>4</v>
      </c>
      <c r="C65" s="27">
        <v>4.46</v>
      </c>
      <c r="D65" s="28">
        <v>4.356528</v>
      </c>
      <c r="E65" s="39">
        <v>3.96</v>
      </c>
      <c r="F65" s="40">
        <v>3.8914679579494043</v>
      </c>
      <c r="G65" s="58">
        <f t="shared" si="12"/>
        <v>-1.7306071224897912E-2</v>
      </c>
      <c r="H65" s="65">
        <v>0.75</v>
      </c>
      <c r="I65" s="54">
        <f>-(H65*2.21)/100+H65</f>
        <v>0.73342499999999999</v>
      </c>
      <c r="J65" s="70">
        <f t="shared" si="1"/>
        <v>-2.2100000000000009E-2</v>
      </c>
    </row>
    <row r="66" spans="1:10" ht="16.5" thickBot="1" x14ac:dyDescent="0.3">
      <c r="A66" s="13" t="s">
        <v>61</v>
      </c>
      <c r="B66" s="29">
        <v>4</v>
      </c>
      <c r="C66" s="30">
        <v>4.42</v>
      </c>
      <c r="D66" s="31">
        <v>4.317456</v>
      </c>
      <c r="E66" s="41">
        <v>3.89</v>
      </c>
      <c r="F66" s="42">
        <v>3.8000180419084386</v>
      </c>
      <c r="G66" s="58">
        <f t="shared" si="12"/>
        <v>-2.3131608763897527E-2</v>
      </c>
      <c r="H66" s="66">
        <v>0.74</v>
      </c>
      <c r="I66" s="54">
        <f>-(H66*2.99)/100+H66</f>
        <v>0.71787400000000001</v>
      </c>
      <c r="J66" s="70">
        <f t="shared" si="1"/>
        <v>-2.9899999999999927E-2</v>
      </c>
    </row>
    <row r="67" spans="1:10" s="5" customFormat="1" ht="18.600000000000001" thickBot="1" x14ac:dyDescent="0.35">
      <c r="A67" s="43" t="s">
        <v>62</v>
      </c>
      <c r="B67" s="44">
        <v>1606</v>
      </c>
      <c r="C67" s="45">
        <v>1798</v>
      </c>
      <c r="D67" s="46">
        <f t="shared" ref="D67:E67" si="13">+D13+D17+D18+D19+D22+D23+D33+D39+D44+D48+D51+D56+D57+D58+D59+D63+D64+D65+D66</f>
        <v>1811.6807279999998</v>
      </c>
      <c r="E67" s="47">
        <f t="shared" si="13"/>
        <v>1665.9000000000005</v>
      </c>
      <c r="F67" s="47">
        <f>+F13+F17+F18+F19+F22+F23+F33+F39+F44+F48+F51+F56+F57+F58+F59+F63+F64+F65+F66</f>
        <v>1601.2344083446533</v>
      </c>
      <c r="G67" s="58">
        <f>+F67/E67-1</f>
        <v>-3.8817210910227051E-2</v>
      </c>
      <c r="H67" s="47">
        <v>330.80000000000007</v>
      </c>
      <c r="I67" s="60">
        <f t="shared" ref="I67" si="14">+I13+I17+I18+I19+I22+I23+I33+I39+I44+I48+I51+I56+I57+I58+I59+I63+I64+I65+I66</f>
        <v>317.12343200000009</v>
      </c>
      <c r="J67" s="72">
        <f>+I67/H67-1</f>
        <v>-4.1343917775090611E-2</v>
      </c>
    </row>
    <row r="68" spans="1:10" s="5" customFormat="1" ht="18.600000000000001" thickBot="1" x14ac:dyDescent="0.35">
      <c r="A68" s="48" t="s">
        <v>76</v>
      </c>
      <c r="B68" s="49"/>
      <c r="C68" s="50">
        <f>+C67/B67-1</f>
        <v>0.11955168119551685</v>
      </c>
      <c r="D68" s="50">
        <f t="shared" ref="D68:E68" si="15">+D67/C67-1</f>
        <v>7.6088587319242951E-3</v>
      </c>
      <c r="E68" s="50">
        <f t="shared" si="15"/>
        <v>-8.0467118597068454E-2</v>
      </c>
      <c r="F68" s="71">
        <f>+F67/E67-1</f>
        <v>-3.8817210910227051E-2</v>
      </c>
      <c r="G68" s="59"/>
      <c r="H68" s="50"/>
      <c r="I68" s="71">
        <f>+I67/H67-1</f>
        <v>-4.1343917775090611E-2</v>
      </c>
      <c r="J68" s="73"/>
    </row>
    <row r="69" spans="1:10" x14ac:dyDescent="0.3">
      <c r="A69" s="78" t="s">
        <v>84</v>
      </c>
      <c r="B69" s="78"/>
      <c r="C69" s="78"/>
      <c r="D69" s="78"/>
      <c r="E69" s="74"/>
      <c r="F69" s="74"/>
      <c r="G69" s="74"/>
      <c r="H69" s="74"/>
      <c r="I69" s="74"/>
      <c r="J69" s="74"/>
    </row>
    <row r="70" spans="1:10" ht="24" customHeight="1" x14ac:dyDescent="0.3">
      <c r="A70" s="75">
        <v>0.38429999999999997</v>
      </c>
      <c r="B70" s="79" t="s">
        <v>63</v>
      </c>
      <c r="C70" s="79"/>
      <c r="D70" s="79"/>
      <c r="E70" s="79"/>
      <c r="F70" s="79"/>
      <c r="G70" s="79"/>
      <c r="H70" s="79"/>
      <c r="I70" s="79"/>
      <c r="J70" s="79"/>
    </row>
    <row r="71" spans="1:10" ht="24" customHeight="1" x14ac:dyDescent="0.3">
      <c r="A71" s="75">
        <v>0.1595</v>
      </c>
      <c r="B71" s="79" t="s">
        <v>64</v>
      </c>
      <c r="C71" s="79"/>
      <c r="D71" s="79"/>
      <c r="E71" s="79"/>
      <c r="F71" s="79"/>
      <c r="G71" s="79"/>
      <c r="H71" s="79"/>
      <c r="I71" s="79"/>
      <c r="J71" s="79"/>
    </row>
    <row r="72" spans="1:10" ht="24" customHeight="1" x14ac:dyDescent="0.3">
      <c r="A72" s="76">
        <v>1065</v>
      </c>
      <c r="B72" s="79" t="s">
        <v>65</v>
      </c>
      <c r="C72" s="79"/>
      <c r="D72" s="79"/>
      <c r="E72" s="79"/>
      <c r="F72" s="79"/>
      <c r="G72" s="79"/>
      <c r="H72" s="79"/>
      <c r="I72" s="79"/>
      <c r="J72" s="79"/>
    </row>
    <row r="73" spans="1:10" ht="31.5" customHeight="1" x14ac:dyDescent="0.3">
      <c r="A73" s="75">
        <v>7.0000000000000007E-2</v>
      </c>
      <c r="B73" s="79" t="s">
        <v>66</v>
      </c>
      <c r="C73" s="79"/>
      <c r="D73" s="79"/>
      <c r="E73" s="79"/>
      <c r="F73" s="79"/>
      <c r="G73" s="79"/>
      <c r="H73" s="79"/>
      <c r="I73" s="79"/>
      <c r="J73" s="79"/>
    </row>
    <row r="74" spans="1:10" ht="24" customHeight="1" x14ac:dyDescent="0.3">
      <c r="A74" s="75">
        <v>-3.8800000000000001E-2</v>
      </c>
      <c r="B74" s="79" t="s">
        <v>67</v>
      </c>
      <c r="C74" s="79"/>
      <c r="D74" s="79"/>
      <c r="E74" s="79"/>
      <c r="F74" s="79"/>
      <c r="G74" s="79"/>
      <c r="H74" s="79"/>
      <c r="I74" s="79"/>
      <c r="J74" s="79"/>
    </row>
    <row r="75" spans="1:10" ht="24" customHeight="1" x14ac:dyDescent="0.3">
      <c r="A75" s="75">
        <v>-4.1300000000000003E-2</v>
      </c>
      <c r="B75" s="79" t="s">
        <v>68</v>
      </c>
      <c r="C75" s="79"/>
      <c r="D75" s="79"/>
      <c r="E75" s="79"/>
      <c r="F75" s="79"/>
      <c r="G75" s="79"/>
      <c r="H75" s="79"/>
      <c r="I75" s="79"/>
      <c r="J75" s="79"/>
    </row>
    <row r="76" spans="1:10" ht="26.25" customHeight="1" x14ac:dyDescent="0.3">
      <c r="A76" s="75">
        <v>0.1197</v>
      </c>
      <c r="B76" s="79" t="s">
        <v>73</v>
      </c>
      <c r="C76" s="79"/>
      <c r="D76" s="79"/>
      <c r="E76" s="79"/>
      <c r="F76" s="79"/>
      <c r="G76" s="79"/>
      <c r="H76" s="79"/>
      <c r="I76" s="79"/>
      <c r="J76" s="79"/>
    </row>
    <row r="77" spans="1:10" ht="24.75" customHeight="1" x14ac:dyDescent="0.3">
      <c r="A77" s="75">
        <v>3.1540600667408158E-2</v>
      </c>
      <c r="B77" s="79" t="s">
        <v>77</v>
      </c>
      <c r="C77" s="79"/>
      <c r="D77" s="79"/>
      <c r="E77" s="79"/>
      <c r="F77" s="79"/>
      <c r="G77" s="79"/>
      <c r="H77" s="79"/>
      <c r="I77" s="79"/>
      <c r="J77" s="79"/>
    </row>
    <row r="78" spans="1:10" ht="24.75" customHeight="1" x14ac:dyDescent="0.3">
      <c r="A78" s="75">
        <v>-2.3199999999999998E-2</v>
      </c>
      <c r="B78" s="79" t="s">
        <v>78</v>
      </c>
      <c r="C78" s="79"/>
      <c r="D78" s="79"/>
      <c r="E78" s="79"/>
      <c r="F78" s="79"/>
      <c r="G78" s="79"/>
      <c r="H78" s="79"/>
      <c r="I78" s="79"/>
      <c r="J78" s="79"/>
    </row>
    <row r="79" spans="1:10" x14ac:dyDescent="0.3">
      <c r="A79" s="77"/>
      <c r="B79" s="74"/>
      <c r="C79" s="74"/>
      <c r="D79" s="74"/>
      <c r="E79" s="74"/>
      <c r="F79" s="74"/>
      <c r="G79" s="74"/>
      <c r="H79" s="74"/>
      <c r="I79" s="74"/>
      <c r="J79" s="74"/>
    </row>
  </sheetData>
  <mergeCells count="10">
    <mergeCell ref="B78:J78"/>
    <mergeCell ref="B75:J75"/>
    <mergeCell ref="B76:J76"/>
    <mergeCell ref="B77:J77"/>
    <mergeCell ref="A2:J2"/>
    <mergeCell ref="B70:J70"/>
    <mergeCell ref="B71:J71"/>
    <mergeCell ref="B72:J72"/>
    <mergeCell ref="B73:J73"/>
    <mergeCell ref="B74:J74"/>
  </mergeCells>
  <pageMargins left="0" right="0" top="0" bottom="0" header="0" footer="0"/>
  <pageSetup paperSize="9" orientation="portrait" r:id="rId1"/>
  <ignoredErrors>
    <ignoredError sqref="B33:C33 B51:C51 B48 G13 B13:F13 G17 B17:F17 B22:F22 B39:C39 B44:C44 B56:C56 B63:C63 G22 G33 G39 G44 F48:G48 G51 G56 G63 G67" formula="1"/>
    <ignoredError sqref="D63" formulaRange="1"/>
    <ignoredError sqref="C48 E63:F63 D33:F33 D39:F39 D44:F44 D51:F51 D48:E48 D56:F56" formula="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manuel.gambin</dc:creator>
  <cp:lastModifiedBy>USUARIO</cp:lastModifiedBy>
  <cp:lastPrinted>2018-06-05T08:18:24Z</cp:lastPrinted>
  <dcterms:created xsi:type="dcterms:W3CDTF">2015-03-06T16:08:22Z</dcterms:created>
  <dcterms:modified xsi:type="dcterms:W3CDTF">2018-06-05T10:55:28Z</dcterms:modified>
</cp:coreProperties>
</file>